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ome/Downloads/"/>
    </mc:Choice>
  </mc:AlternateContent>
  <xr:revisionPtr revIDLastSave="0" documentId="13_ncr:1_{93857B22-7A00-7E48-B67C-9E97198EDBAC}" xr6:coauthVersionLast="47" xr6:coauthVersionMax="47" xr10:uidLastSave="{00000000-0000-0000-0000-000000000000}"/>
  <bookViews>
    <workbookView xWindow="0" yWindow="0" windowWidth="28800" windowHeight="15840" xr2:uid="{2F3009F0-E959-4632-89EE-C1610CF4E106}"/>
  </bookViews>
  <sheets>
    <sheet name="Наша сетка_проек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G22" i="1"/>
  <c r="F22" i="1"/>
  <c r="E22" i="1"/>
  <c r="D22" i="1"/>
  <c r="G21" i="1"/>
  <c r="F21" i="1"/>
  <c r="E21" i="1"/>
  <c r="D21" i="1"/>
  <c r="G19" i="1"/>
  <c r="F19" i="1"/>
  <c r="E19" i="1"/>
  <c r="D19" i="1"/>
  <c r="G18" i="1"/>
  <c r="F18" i="1"/>
  <c r="E18" i="1"/>
  <c r="D18" i="1"/>
  <c r="G17" i="1"/>
  <c r="F17" i="1"/>
  <c r="E17" i="1"/>
  <c r="D17" i="1"/>
  <c r="G16" i="1"/>
  <c r="F16" i="1"/>
  <c r="E16" i="1"/>
  <c r="D16" i="1"/>
  <c r="G14" i="1"/>
  <c r="F14" i="1"/>
  <c r="E14" i="1"/>
  <c r="D14" i="1"/>
  <c r="G13" i="1"/>
  <c r="G25" i="1" s="1"/>
  <c r="F13" i="1"/>
  <c r="E13" i="1"/>
  <c r="E25" i="1" s="1"/>
  <c r="D13" i="1"/>
  <c r="G12" i="1"/>
  <c r="F12" i="1"/>
  <c r="F25" i="1" s="1"/>
  <c r="E12" i="1"/>
  <c r="D12" i="1"/>
  <c r="D25" i="1" s="1"/>
  <c r="G8" i="1"/>
  <c r="F8" i="1"/>
  <c r="E8" i="1"/>
  <c r="D8" i="1"/>
  <c r="D9" i="1" s="1"/>
  <c r="G7" i="1"/>
  <c r="F7" i="1"/>
  <c r="E7" i="1"/>
  <c r="D7" i="1"/>
  <c r="F6" i="1"/>
  <c r="G6" i="1" s="1"/>
  <c r="G9" i="1" s="1"/>
  <c r="E6" i="1"/>
  <c r="E9" i="1" s="1"/>
  <c r="F9" i="1" l="1"/>
</calcChain>
</file>

<file path=xl/sharedStrings.xml><?xml version="1.0" encoding="utf-8"?>
<sst xmlns="http://schemas.openxmlformats.org/spreadsheetml/2006/main" count="56" uniqueCount="50">
  <si>
    <t>Цена на проектирование</t>
  </si>
  <si>
    <t>№ п/п</t>
  </si>
  <si>
    <t>Наименование услуги</t>
  </si>
  <si>
    <t>Объём работы</t>
  </si>
  <si>
    <t>Стоимость        8-14 соток</t>
  </si>
  <si>
    <t>Стоимость        15-24 соток</t>
  </si>
  <si>
    <t>Стоимость        25-34 соток</t>
  </si>
  <si>
    <t>Стоимость        35-50 соток</t>
  </si>
  <si>
    <t>Эскизное проектирование</t>
  </si>
  <si>
    <r>
      <rPr>
        <b/>
        <sz val="12"/>
        <color theme="1"/>
        <rFont val="Calibri"/>
        <family val="2"/>
        <charset val="204"/>
      </rPr>
      <t>Выездная консультация на участке.</t>
    </r>
    <r>
      <rPr>
        <sz val="12"/>
        <color theme="1"/>
        <rFont val="Calibri"/>
        <family val="2"/>
        <charset val="204"/>
      </rPr>
      <t xml:space="preserve"> Встреча на участке, сбор данных.</t>
    </r>
  </si>
  <si>
    <t>выезд</t>
  </si>
  <si>
    <t>2</t>
  </si>
  <si>
    <r>
      <rPr>
        <b/>
        <sz val="12"/>
        <color theme="1"/>
        <rFont val="Calibri"/>
        <family val="2"/>
        <charset val="204"/>
      </rPr>
      <t>Эскиз (2 варианта к одному проекту).</t>
    </r>
    <r>
      <rPr>
        <sz val="12"/>
        <color theme="1"/>
        <rFont val="Calibri"/>
        <family val="2"/>
        <charset val="204"/>
      </rPr>
      <t xml:space="preserve"> Эскизное решение планировки с подбором аналогов озеленения и благоустройства.</t>
    </r>
  </si>
  <si>
    <t>чертёж</t>
  </si>
  <si>
    <t>3</t>
  </si>
  <si>
    <r>
      <rPr>
        <b/>
        <sz val="12"/>
        <color theme="1"/>
        <rFont val="Calibri"/>
        <family val="2"/>
        <charset val="204"/>
      </rPr>
      <t xml:space="preserve">Визуализация к итоговому эскизному плану. </t>
    </r>
    <r>
      <rPr>
        <sz val="12"/>
        <color theme="1"/>
        <rFont val="Calibri"/>
        <family val="2"/>
        <charset val="204"/>
      </rPr>
      <t>Визуализация сада без детального построения дома. Выполняется в 3D графике без точного сортового совпадения растений.</t>
    </r>
  </si>
  <si>
    <t>комплект</t>
  </si>
  <si>
    <t>Итого по эскизному проектированию:</t>
  </si>
  <si>
    <t>Рабочее проектирование</t>
  </si>
  <si>
    <t>1</t>
  </si>
  <si>
    <t>Генплан (комплект чертежей)</t>
  </si>
  <si>
    <t>1.1</t>
  </si>
  <si>
    <t>1.2</t>
  </si>
  <si>
    <t>1.3</t>
  </si>
  <si>
    <t>3. План покрытий (типы оснований покрытий,
ведомость покрытий, раскладка плитки)</t>
  </si>
  <si>
    <t>Проект организации рельефа</t>
  </si>
  <si>
    <t>2.1</t>
  </si>
  <si>
    <t>1. План организации рельефа</t>
  </si>
  <si>
    <t>2.2</t>
  </si>
  <si>
    <t>2. Картограмма земляных масс</t>
  </si>
  <si>
    <t>2.3</t>
  </si>
  <si>
    <t>3. Схема сбора и отведения поверхностных вод</t>
  </si>
  <si>
    <r>
      <rPr>
        <b/>
        <sz val="12"/>
        <color theme="1"/>
        <rFont val="Calibri"/>
        <family val="2"/>
        <charset val="204"/>
      </rPr>
      <t>Схема освещения.</t>
    </r>
    <r>
      <rPr>
        <sz val="12"/>
        <color theme="1"/>
        <rFont val="Calibri"/>
        <family val="2"/>
        <charset val="204"/>
      </rPr>
      <t xml:space="preserve"> План-схема освещения, с подбором аналогов осветительного оборудования, принципиальным расположением светильников, линиями освещения.</t>
    </r>
  </si>
  <si>
    <t>чертеж</t>
  </si>
  <si>
    <t>4</t>
  </si>
  <si>
    <r>
      <rPr>
        <b/>
        <sz val="12"/>
        <color theme="1"/>
        <rFont val="Calibri"/>
        <family val="2"/>
        <charset val="204"/>
      </rPr>
      <t>Проект озеленения</t>
    </r>
    <r>
      <rPr>
        <sz val="12"/>
        <color theme="1"/>
        <rFont val="Calibri"/>
        <family val="2"/>
        <charset val="204"/>
      </rPr>
      <t>. Принциапильное расположение растений, ведомость растений, подбор аналогов.</t>
    </r>
  </si>
  <si>
    <t>4.1</t>
  </si>
  <si>
    <t>1. План озеленения (расположение деревьев и кустарников, участки устройства цветников (с указанием основного ассортимента), ведомость растений, визуальные картинки растений)</t>
  </si>
  <si>
    <t>4.2</t>
  </si>
  <si>
    <t>2. Посадочный чертеж (привязка основных групп
растений, крупных деревьев)</t>
  </si>
  <si>
    <t>4.3</t>
  </si>
  <si>
    <t>3.План-схема цветочного оформления (подбор ассоритмента, процентное соотношение расположения растений, ведомость цвтеочного оформления)</t>
  </si>
  <si>
    <t>5</t>
  </si>
  <si>
    <r>
      <rPr>
        <b/>
        <sz val="12"/>
        <color theme="1"/>
        <rFont val="Calibri"/>
        <family val="2"/>
        <charset val="204"/>
      </rPr>
      <t xml:space="preserve">Проект автополива. </t>
    </r>
    <r>
      <rPr>
        <sz val="12"/>
        <color theme="1"/>
        <rFont val="Calibri"/>
        <family val="2"/>
        <charset val="204"/>
      </rPr>
      <t>План-схема полива, с ведомостью оборудования, принципиальным расположением форсунок и проч., линиями трубопровода.</t>
    </r>
  </si>
  <si>
    <t>Итого по рабочему проектированию:</t>
  </si>
  <si>
    <t>*Стоимость проектных работ зависит от состава проекта. Вы можете выбрать интересующие Вас разделы и чертежи.</t>
  </si>
  <si>
    <t>** При необходимости можно заказать визуализацию на каждый эскизный варинт планировки. Стоимость будет скорректирована.</t>
  </si>
  <si>
    <t>*** Мы можем разработать проект беседки и МАФ. Цена данного проекта определяется после получения Технического Задания.</t>
  </si>
  <si>
    <t>2. Разбивочный чертеж планировки</t>
  </si>
  <si>
    <t>1. План благоустройства (генплан)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</si>
</sst>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\ _₽"/>
    <numFmt numFmtId="165" formatCode="_-* #,##0.00\ _₽_-;\-* #,##0.00\ _₽_-;_-* &quot;-&quot;??\ _₽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  <font>
      <sz val="12"/>
      <color theme="1"/>
      <name val="Century Gothic"/>
      <family val="2"/>
      <charset val="204"/>
    </font>
    <font>
      <b/>
      <sz val="16"/>
      <color theme="1"/>
      <name val="Calibri"/>
      <family val="2"/>
      <charset val="204"/>
    </font>
    <font>
      <b/>
      <sz val="12"/>
      <color theme="1"/>
      <name val="Calibri"/>
      <family val="2"/>
      <charset val="204"/>
    </font>
    <font>
      <b/>
      <sz val="14"/>
      <color theme="1"/>
      <name val="Calibri"/>
      <family val="2"/>
      <charset val="204"/>
    </font>
    <font>
      <b/>
      <sz val="12"/>
      <color theme="1"/>
      <name val="Century Gothic"/>
      <family val="2"/>
      <charset val="204"/>
    </font>
    <font>
      <sz val="10"/>
      <name val="Century Gothic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center" vertical="center" wrapText="1"/>
    </xf>
    <xf numFmtId="43" fontId="2" fillId="0" borderId="1" xfId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wrapText="1"/>
    </xf>
    <xf numFmtId="164" fontId="6" fillId="0" borderId="3" xfId="0" applyNumberFormat="1" applyFont="1" applyBorder="1" applyAlignment="1">
      <alignment horizontal="center" vertical="center" wrapText="1"/>
    </xf>
    <xf numFmtId="43" fontId="6" fillId="0" borderId="3" xfId="1" applyFont="1" applyBorder="1" applyAlignment="1">
      <alignment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wrapText="1"/>
    </xf>
    <xf numFmtId="164" fontId="5" fillId="4" borderId="1" xfId="0" applyNumberFormat="1" applyFont="1" applyFill="1" applyBorder="1" applyAlignment="1">
      <alignment horizontal="center" vertical="center" wrapText="1"/>
    </xf>
    <xf numFmtId="43" fontId="2" fillId="4" borderId="1" xfId="1" applyFont="1" applyFill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left" wrapText="1"/>
    </xf>
    <xf numFmtId="165" fontId="3" fillId="0" borderId="0" xfId="0" applyNumberFormat="1" applyFont="1" applyAlignment="1">
      <alignment wrapText="1"/>
    </xf>
    <xf numFmtId="0" fontId="2" fillId="4" borderId="1" xfId="0" applyFont="1" applyFill="1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7AEC7-929A-41DB-BFE1-26BD489BDBEE}">
  <dimension ref="A1:M31"/>
  <sheetViews>
    <sheetView tabSelected="1" workbookViewId="0">
      <selection activeCell="B12" sqref="B12"/>
    </sheetView>
  </sheetViews>
  <sheetFormatPr baseColWidth="10" defaultColWidth="8.83203125" defaultRowHeight="16" x14ac:dyDescent="0.2"/>
  <cols>
    <col min="1" max="1" width="6.6640625" style="26" customWidth="1"/>
    <col min="2" max="2" width="58.6640625" style="3" customWidth="1"/>
    <col min="3" max="3" width="14" style="26" customWidth="1"/>
    <col min="4" max="7" width="16" style="3" customWidth="1"/>
    <col min="8" max="8" width="17.6640625" style="3" customWidth="1"/>
    <col min="9" max="9" width="8.83203125" style="3"/>
    <col min="10" max="10" width="13.5" style="3" bestFit="1" customWidth="1"/>
    <col min="11" max="11" width="14.6640625" style="3" bestFit="1" customWidth="1"/>
    <col min="12" max="12" width="13.5" style="3" bestFit="1" customWidth="1"/>
    <col min="13" max="13" width="14.6640625" style="3" bestFit="1" customWidth="1"/>
    <col min="14" max="16384" width="8.83203125" style="3"/>
  </cols>
  <sheetData>
    <row r="1" spans="1:7" x14ac:dyDescent="0.2">
      <c r="A1" s="1"/>
      <c r="B1" s="2"/>
      <c r="C1" s="1"/>
    </row>
    <row r="2" spans="1:7" ht="21" x14ac:dyDescent="0.2">
      <c r="A2" s="28" t="s">
        <v>0</v>
      </c>
      <c r="B2" s="28"/>
      <c r="C2" s="28"/>
      <c r="D2" s="28"/>
      <c r="E2" s="28"/>
      <c r="F2" s="28"/>
      <c r="G2" s="28"/>
    </row>
    <row r="3" spans="1:7" x14ac:dyDescent="0.2">
      <c r="A3" s="1"/>
      <c r="B3" s="2"/>
      <c r="C3" s="1"/>
    </row>
    <row r="4" spans="1:7" ht="34" x14ac:dyDescent="0.2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</row>
    <row r="5" spans="1:7" ht="21" customHeight="1" x14ac:dyDescent="0.2">
      <c r="A5" s="29" t="s">
        <v>8</v>
      </c>
      <c r="B5" s="30"/>
      <c r="C5" s="30"/>
      <c r="D5" s="30"/>
      <c r="E5" s="30"/>
      <c r="F5" s="30"/>
      <c r="G5" s="31"/>
    </row>
    <row r="6" spans="1:7" ht="30.75" customHeight="1" x14ac:dyDescent="0.2">
      <c r="A6" s="5">
        <v>1</v>
      </c>
      <c r="B6" s="6" t="s">
        <v>9</v>
      </c>
      <c r="C6" s="7" t="s">
        <v>10</v>
      </c>
      <c r="D6" s="8">
        <v>30000</v>
      </c>
      <c r="E6" s="8">
        <f t="shared" ref="E6:G6" si="0">D6</f>
        <v>30000</v>
      </c>
      <c r="F6" s="8">
        <f t="shared" si="0"/>
        <v>30000</v>
      </c>
      <c r="G6" s="8">
        <f t="shared" si="0"/>
        <v>30000</v>
      </c>
    </row>
    <row r="7" spans="1:7" ht="34" x14ac:dyDescent="0.2">
      <c r="A7" s="9" t="s">
        <v>11</v>
      </c>
      <c r="B7" s="6" t="s">
        <v>12</v>
      </c>
      <c r="C7" s="7" t="s">
        <v>13</v>
      </c>
      <c r="D7" s="8">
        <f>(54200+27100)*1.6</f>
        <v>130080</v>
      </c>
      <c r="E7" s="8">
        <f>(76000+38000)*1.6</f>
        <v>182400</v>
      </c>
      <c r="F7" s="8">
        <f>(97600+48800)*1.6</f>
        <v>234240</v>
      </c>
      <c r="G7" s="8">
        <f>(119300+59600)*1.6</f>
        <v>286240</v>
      </c>
    </row>
    <row r="8" spans="1:7" ht="51" x14ac:dyDescent="0.2">
      <c r="A8" s="9" t="s">
        <v>14</v>
      </c>
      <c r="B8" s="6" t="s">
        <v>15</v>
      </c>
      <c r="C8" s="7" t="s">
        <v>16</v>
      </c>
      <c r="D8" s="8">
        <f>33900*1.6</f>
        <v>54240</v>
      </c>
      <c r="E8" s="8">
        <f>45200*1.6</f>
        <v>72320</v>
      </c>
      <c r="F8" s="8">
        <f>56500*1.6</f>
        <v>90400</v>
      </c>
      <c r="G8" s="8">
        <f>67700*1.6</f>
        <v>108320</v>
      </c>
    </row>
    <row r="9" spans="1:7" ht="20" x14ac:dyDescent="0.25">
      <c r="A9" s="10"/>
      <c r="B9" s="11" t="s">
        <v>17</v>
      </c>
      <c r="C9" s="12"/>
      <c r="D9" s="13">
        <f>SUM(D6:D8)</f>
        <v>214320</v>
      </c>
      <c r="E9" s="13">
        <f>SUM(E6:E8)</f>
        <v>284720</v>
      </c>
      <c r="F9" s="13">
        <f t="shared" ref="F9:G9" si="1">SUM(F6:F8)</f>
        <v>354640</v>
      </c>
      <c r="G9" s="13">
        <f t="shared" si="1"/>
        <v>424560</v>
      </c>
    </row>
    <row r="10" spans="1:7" ht="21" customHeight="1" x14ac:dyDescent="0.2">
      <c r="A10" s="29" t="s">
        <v>18</v>
      </c>
      <c r="B10" s="30"/>
      <c r="C10" s="30"/>
      <c r="D10" s="30"/>
      <c r="E10" s="30"/>
      <c r="F10" s="30"/>
      <c r="G10" s="31"/>
    </row>
    <row r="11" spans="1:7" ht="15.5" customHeight="1" x14ac:dyDescent="0.2">
      <c r="A11" s="14" t="s">
        <v>19</v>
      </c>
      <c r="B11" s="15" t="s">
        <v>20</v>
      </c>
      <c r="C11" s="16" t="s">
        <v>16</v>
      </c>
      <c r="D11" s="17"/>
      <c r="E11" s="17"/>
      <c r="F11" s="17"/>
      <c r="G11" s="17"/>
    </row>
    <row r="12" spans="1:7" ht="15.5" customHeight="1" x14ac:dyDescent="0.2">
      <c r="A12" s="18" t="s">
        <v>21</v>
      </c>
      <c r="B12" s="6" t="s">
        <v>49</v>
      </c>
      <c r="C12" s="7"/>
      <c r="D12" s="8">
        <f>16300*1.6</f>
        <v>26080</v>
      </c>
      <c r="E12" s="8">
        <f>19000*1.6</f>
        <v>30400</v>
      </c>
      <c r="F12" s="8">
        <f>24400*1.6</f>
        <v>39040</v>
      </c>
      <c r="G12" s="8">
        <f>32500*1.6</f>
        <v>52000</v>
      </c>
    </row>
    <row r="13" spans="1:7" ht="15.5" customHeight="1" x14ac:dyDescent="0.2">
      <c r="A13" s="18" t="s">
        <v>22</v>
      </c>
      <c r="B13" s="6" t="s">
        <v>48</v>
      </c>
      <c r="C13" s="7"/>
      <c r="D13" s="8">
        <f>8150*1.6</f>
        <v>13040</v>
      </c>
      <c r="E13" s="8">
        <f>10850*1.6</f>
        <v>17360</v>
      </c>
      <c r="F13" s="8">
        <f>16300*1.6</f>
        <v>26080</v>
      </c>
      <c r="G13" s="8">
        <f>21700*1.6</f>
        <v>34720</v>
      </c>
    </row>
    <row r="14" spans="1:7" ht="15.5" customHeight="1" x14ac:dyDescent="0.2">
      <c r="A14" s="18" t="s">
        <v>23</v>
      </c>
      <c r="B14" s="6" t="s">
        <v>24</v>
      </c>
      <c r="C14" s="7"/>
      <c r="D14" s="8">
        <f>21700*1.6</f>
        <v>34720</v>
      </c>
      <c r="E14" s="8">
        <f>24400*1.6</f>
        <v>39040</v>
      </c>
      <c r="F14" s="8">
        <f>29800*1.6</f>
        <v>47680</v>
      </c>
      <c r="G14" s="8">
        <f>35300*1.6</f>
        <v>56480</v>
      </c>
    </row>
    <row r="15" spans="1:7" ht="17" x14ac:dyDescent="0.2">
      <c r="A15" s="14" t="s">
        <v>11</v>
      </c>
      <c r="B15" s="19" t="s">
        <v>25</v>
      </c>
      <c r="C15" s="16" t="s">
        <v>16</v>
      </c>
      <c r="D15" s="17"/>
      <c r="E15" s="17"/>
      <c r="F15" s="17"/>
      <c r="G15" s="17"/>
    </row>
    <row r="16" spans="1:7" ht="15.5" customHeight="1" x14ac:dyDescent="0.2">
      <c r="A16" s="18" t="s">
        <v>26</v>
      </c>
      <c r="B16" s="6" t="s">
        <v>27</v>
      </c>
      <c r="C16" s="7"/>
      <c r="D16" s="8">
        <f>24400*1.6</f>
        <v>39040</v>
      </c>
      <c r="E16" s="8">
        <f>29800*1.6</f>
        <v>47680</v>
      </c>
      <c r="F16" s="8">
        <f>35200*1.6</f>
        <v>56320</v>
      </c>
      <c r="G16" s="8">
        <f>54200*1.6</f>
        <v>86720</v>
      </c>
    </row>
    <row r="17" spans="1:13" ht="15.5" customHeight="1" x14ac:dyDescent="0.2">
      <c r="A17" s="18" t="s">
        <v>28</v>
      </c>
      <c r="B17" s="6" t="s">
        <v>29</v>
      </c>
      <c r="C17" s="7"/>
      <c r="D17" s="8">
        <f>13600*1.6</f>
        <v>21760</v>
      </c>
      <c r="E17" s="8">
        <f>19000*1.6</f>
        <v>30400</v>
      </c>
      <c r="F17" s="8">
        <f>24400*1.6</f>
        <v>39040</v>
      </c>
      <c r="G17" s="8">
        <f>27100*1.6</f>
        <v>43360</v>
      </c>
    </row>
    <row r="18" spans="1:13" ht="15.5" customHeight="1" x14ac:dyDescent="0.2">
      <c r="A18" s="18" t="s">
        <v>30</v>
      </c>
      <c r="B18" s="6" t="s">
        <v>31</v>
      </c>
      <c r="C18" s="7"/>
      <c r="D18" s="8">
        <f>19000*1.6</f>
        <v>30400</v>
      </c>
      <c r="E18" s="8">
        <f>21700*1.6</f>
        <v>34720</v>
      </c>
      <c r="F18" s="8">
        <f>27100*1.6</f>
        <v>43360</v>
      </c>
      <c r="G18" s="8">
        <f>32500*1.6</f>
        <v>52000</v>
      </c>
    </row>
    <row r="19" spans="1:13" ht="51" x14ac:dyDescent="0.2">
      <c r="A19" s="14" t="s">
        <v>14</v>
      </c>
      <c r="B19" s="20" t="s">
        <v>32</v>
      </c>
      <c r="C19" s="16" t="s">
        <v>33</v>
      </c>
      <c r="D19" s="17">
        <f>19000*1.6</f>
        <v>30400</v>
      </c>
      <c r="E19" s="17">
        <f>24400*1.6</f>
        <v>39040</v>
      </c>
      <c r="F19" s="17">
        <f>32500*1.6</f>
        <v>52000</v>
      </c>
      <c r="G19" s="17">
        <f>38000*1.6</f>
        <v>60800</v>
      </c>
    </row>
    <row r="20" spans="1:13" ht="34" x14ac:dyDescent="0.2">
      <c r="A20" s="14" t="s">
        <v>34</v>
      </c>
      <c r="B20" s="19" t="s">
        <v>35</v>
      </c>
      <c r="C20" s="16" t="s">
        <v>16</v>
      </c>
      <c r="D20" s="17"/>
      <c r="E20" s="17"/>
      <c r="F20" s="17"/>
      <c r="G20" s="17"/>
    </row>
    <row r="21" spans="1:13" ht="72" customHeight="1" x14ac:dyDescent="0.2">
      <c r="A21" s="18" t="s">
        <v>36</v>
      </c>
      <c r="B21" s="6" t="s">
        <v>37</v>
      </c>
      <c r="C21" s="7"/>
      <c r="D21" s="8">
        <f>30000*1.6</f>
        <v>48000</v>
      </c>
      <c r="E21" s="8">
        <f>38000*1.6</f>
        <v>60800</v>
      </c>
      <c r="F21" s="8">
        <f>46000*2</f>
        <v>92000</v>
      </c>
      <c r="G21" s="8">
        <f>54200*1.5</f>
        <v>81300</v>
      </c>
    </row>
    <row r="22" spans="1:13" ht="31.5" customHeight="1" x14ac:dyDescent="0.2">
      <c r="A22" s="18" t="s">
        <v>38</v>
      </c>
      <c r="B22" s="6" t="s">
        <v>39</v>
      </c>
      <c r="C22" s="7"/>
      <c r="D22" s="8">
        <f>8100*1.5</f>
        <v>12150</v>
      </c>
      <c r="E22" s="8">
        <f>10850*1.6</f>
        <v>17360</v>
      </c>
      <c r="F22" s="8">
        <f>16300*1.6</f>
        <v>26080</v>
      </c>
      <c r="G22" s="8">
        <f>21700*1.6</f>
        <v>34720</v>
      </c>
    </row>
    <row r="23" spans="1:13" ht="48.75" customHeight="1" x14ac:dyDescent="0.2">
      <c r="A23" s="18" t="s">
        <v>40</v>
      </c>
      <c r="B23" s="6" t="s">
        <v>41</v>
      </c>
      <c r="C23" s="7"/>
      <c r="D23" s="8">
        <f>21700*1.6</f>
        <v>34720</v>
      </c>
      <c r="E23" s="8">
        <f>27100*1.6</f>
        <v>43360</v>
      </c>
      <c r="F23" s="8">
        <f>32500*1.6</f>
        <v>52000</v>
      </c>
      <c r="G23" s="8">
        <f>43400*1.6</f>
        <v>69440</v>
      </c>
      <c r="J23" s="21"/>
      <c r="K23" s="21"/>
      <c r="L23" s="21"/>
      <c r="M23" s="21"/>
    </row>
    <row r="24" spans="1:13" ht="51" x14ac:dyDescent="0.2">
      <c r="A24" s="14" t="s">
        <v>42</v>
      </c>
      <c r="B24" s="22" t="s">
        <v>43</v>
      </c>
      <c r="C24" s="16" t="s">
        <v>16</v>
      </c>
      <c r="D24" s="17">
        <v>25000</v>
      </c>
      <c r="E24" s="17">
        <v>30000</v>
      </c>
      <c r="F24" s="17">
        <v>40000</v>
      </c>
      <c r="G24" s="17">
        <v>50000</v>
      </c>
    </row>
    <row r="25" spans="1:13" ht="20" x14ac:dyDescent="0.25">
      <c r="A25" s="10"/>
      <c r="B25" s="11" t="s">
        <v>44</v>
      </c>
      <c r="C25" s="12"/>
      <c r="D25" s="13">
        <f>SUM(D12:D24)</f>
        <v>315310</v>
      </c>
      <c r="E25" s="13">
        <f>SUM(E12:E24)</f>
        <v>390160</v>
      </c>
      <c r="F25" s="13">
        <f>SUM(F12:F24)</f>
        <v>513600</v>
      </c>
      <c r="G25" s="13">
        <f>SUM(G12:G24)</f>
        <v>621540</v>
      </c>
    </row>
    <row r="26" spans="1:13" x14ac:dyDescent="0.2">
      <c r="A26" s="23"/>
      <c r="B26" s="24"/>
      <c r="C26" s="25"/>
      <c r="E26" s="21"/>
    </row>
    <row r="27" spans="1:13" x14ac:dyDescent="0.2">
      <c r="A27" s="23"/>
      <c r="B27" s="24"/>
      <c r="C27" s="25"/>
    </row>
    <row r="28" spans="1:13" x14ac:dyDescent="0.2">
      <c r="A28" s="23"/>
      <c r="B28" s="27" t="s">
        <v>45</v>
      </c>
      <c r="C28" s="27"/>
      <c r="D28" s="27"/>
      <c r="E28" s="27"/>
      <c r="F28" s="27"/>
      <c r="G28" s="27"/>
    </row>
    <row r="29" spans="1:13" x14ac:dyDescent="0.2">
      <c r="A29" s="23"/>
      <c r="B29" s="27" t="s">
        <v>46</v>
      </c>
      <c r="C29" s="27"/>
      <c r="D29" s="27"/>
      <c r="E29" s="27"/>
      <c r="F29" s="27"/>
      <c r="G29" s="27"/>
    </row>
    <row r="30" spans="1:13" x14ac:dyDescent="0.2">
      <c r="A30" s="23"/>
      <c r="B30" s="27" t="s">
        <v>47</v>
      </c>
      <c r="C30" s="27"/>
      <c r="D30" s="27"/>
      <c r="E30" s="27"/>
      <c r="F30" s="27"/>
      <c r="G30" s="27"/>
    </row>
    <row r="31" spans="1:13" ht="30.75" customHeight="1" x14ac:dyDescent="0.2">
      <c r="A31" s="23"/>
      <c r="B31" s="27"/>
      <c r="C31" s="27"/>
      <c r="D31" s="27"/>
      <c r="E31" s="27"/>
      <c r="F31" s="27"/>
      <c r="G31" s="27"/>
    </row>
  </sheetData>
  <mergeCells count="7">
    <mergeCell ref="B31:G31"/>
    <mergeCell ref="A2:G2"/>
    <mergeCell ref="A5:G5"/>
    <mergeCell ref="A10:G10"/>
    <mergeCell ref="B28:G28"/>
    <mergeCell ref="B29:G29"/>
    <mergeCell ref="B30:G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Наша сетка_проект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Kalinina</dc:creator>
  <cp:lastModifiedBy>Microsoft Office User</cp:lastModifiedBy>
  <dcterms:created xsi:type="dcterms:W3CDTF">2024-02-27T12:24:31Z</dcterms:created>
  <dcterms:modified xsi:type="dcterms:W3CDTF">2024-03-06T12:57:34Z</dcterms:modified>
</cp:coreProperties>
</file>